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1484\Desktop\"/>
    </mc:Choice>
  </mc:AlternateContent>
  <xr:revisionPtr revIDLastSave="0" documentId="8_{366CC69D-CB27-4688-BDA4-6BC0ED0D5355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Informasjon" sheetId="3" r:id="rId1"/>
    <sheet name="Eksempel på utfylling" sheetId="2" r:id="rId2"/>
    <sheet name="skjema til utfylling" sheetId="1" r:id="rId3"/>
    <sheet name="Ark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G28" i="2" l="1"/>
  <c r="G25" i="2"/>
  <c r="K22" i="2"/>
  <c r="I18" i="2"/>
  <c r="H18" i="2"/>
  <c r="F18" i="2"/>
  <c r="G18" i="2" s="1"/>
  <c r="I17" i="2"/>
  <c r="H17" i="2"/>
  <c r="F17" i="2"/>
  <c r="G17" i="2" s="1"/>
  <c r="I16" i="2"/>
  <c r="H16" i="2"/>
  <c r="F16" i="2"/>
  <c r="G16" i="2" s="1"/>
  <c r="I15" i="2"/>
  <c r="H15" i="2"/>
  <c r="F15" i="2"/>
  <c r="G15" i="2" s="1"/>
  <c r="I14" i="2"/>
  <c r="H14" i="2"/>
  <c r="F14" i="2"/>
  <c r="G14" i="2" s="1"/>
  <c r="F16" i="1"/>
  <c r="G16" i="1" s="1"/>
  <c r="F17" i="1"/>
  <c r="G17" i="1" s="1"/>
  <c r="F15" i="1"/>
  <c r="G15" i="1" s="1"/>
  <c r="J17" i="2" l="1"/>
  <c r="J16" i="2"/>
  <c r="J15" i="2"/>
  <c r="K15" i="2" s="1"/>
  <c r="K17" i="2"/>
  <c r="J18" i="2"/>
  <c r="K18" i="2" s="1"/>
  <c r="K16" i="2"/>
  <c r="J14" i="2"/>
  <c r="J19" i="2" s="1"/>
  <c r="K25" i="2" s="1"/>
  <c r="G19" i="2"/>
  <c r="G29" i="1"/>
  <c r="G26" i="1"/>
  <c r="K23" i="1"/>
  <c r="I19" i="1"/>
  <c r="H19" i="1"/>
  <c r="G19" i="1"/>
  <c r="I18" i="1"/>
  <c r="H18" i="1"/>
  <c r="G18" i="1"/>
  <c r="I17" i="1"/>
  <c r="H17" i="1"/>
  <c r="I16" i="1"/>
  <c r="H16" i="1"/>
  <c r="I15" i="1"/>
  <c r="H15" i="1"/>
  <c r="J19" i="1" l="1"/>
  <c r="K14" i="2"/>
  <c r="K19" i="2" s="1"/>
  <c r="K23" i="2" s="1"/>
  <c r="K26" i="2" s="1"/>
  <c r="K27" i="2" s="1"/>
  <c r="J18" i="1"/>
  <c r="K19" i="1"/>
  <c r="J15" i="1"/>
  <c r="J16" i="1"/>
  <c r="J17" i="1"/>
  <c r="K17" i="1"/>
  <c r="K28" i="2" l="1"/>
  <c r="K29" i="2" s="1"/>
  <c r="K15" i="1"/>
  <c r="J20" i="1"/>
  <c r="K26" i="1" s="1"/>
  <c r="K18" i="1"/>
  <c r="G20" i="1"/>
  <c r="K16" i="1"/>
  <c r="K20" i="1" l="1"/>
  <c r="K24" i="1" s="1"/>
  <c r="K27" i="1" s="1"/>
  <c r="K28" i="1" s="1"/>
  <c r="K29" i="1" l="1"/>
  <c r="K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waale Hanne Kirsti Ljosland</author>
  </authors>
  <commentList>
    <comment ref="C1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Tillegg på kr 2 000,- pr år hvis 30 studiepoeng veil.ped.</t>
        </r>
        <r>
          <rPr>
            <sz val="8"/>
            <color indexed="81"/>
            <rFont val="Tahoma"/>
            <family val="2"/>
          </rPr>
          <t xml:space="preserve">
Ikke bruk mellomrom.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waale Hanne Kirsti Ljosland</author>
  </authors>
  <commentList>
    <comment ref="C1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Tillegg på kr 2 000,- pr år hvis 30 studiepoeng veil.ped.</t>
        </r>
        <r>
          <rPr>
            <sz val="8"/>
            <color indexed="81"/>
            <rFont val="Tahoma"/>
            <family val="2"/>
          </rPr>
          <t xml:space="preserve">
Ikke bruk mellomrom.</t>
        </r>
      </text>
    </comment>
  </commentList>
</comments>
</file>

<file path=xl/sharedStrings.xml><?xml version="1.0" encoding="utf-8"?>
<sst xmlns="http://schemas.openxmlformats.org/spreadsheetml/2006/main" count="102" uniqueCount="51">
  <si>
    <t xml:space="preserve">           Fakultet for humaniora, idretts- og utdanningsvitenskap</t>
  </si>
  <si>
    <r>
      <rPr>
        <b/>
        <sz val="10"/>
        <color rgb="FFFF0000"/>
        <rFont val="Arial"/>
        <family val="2"/>
      </rPr>
      <t>Merkede felter fylles ut av barnehagen/kommunen. Alle utregninger fremkommer av formler</t>
    </r>
    <r>
      <rPr>
        <sz val="10"/>
        <rFont val="Arial"/>
        <family val="2"/>
      </rPr>
      <t>. Vennligst ikke endre formlene i regnearket.</t>
    </r>
  </si>
  <si>
    <t>Beregningsgrunnlaget skal sendes som vedlegg til faktura.</t>
  </si>
  <si>
    <t>Beregningsgrunnlag for refusjon praksisundervisning i barnehagen</t>
  </si>
  <si>
    <t>Ukenr   fra:</t>
  </si>
  <si>
    <t>til:</t>
  </si>
  <si>
    <t>Barnehage:</t>
  </si>
  <si>
    <t>xx barnehage</t>
  </si>
  <si>
    <t>Navn på studenter:</t>
  </si>
  <si>
    <t>Barnehageeier:</t>
  </si>
  <si>
    <t>xx kommune</t>
  </si>
  <si>
    <t>Kari Nordmann</t>
  </si>
  <si>
    <t>Oppgi arb.giv. %-andel pensjon</t>
  </si>
  <si>
    <t>Ola Nordmann</t>
  </si>
  <si>
    <t>Arbeidsgiveravgift</t>
  </si>
  <si>
    <t>XX</t>
  </si>
  <si>
    <t>Praksislærer</t>
  </si>
  <si>
    <t>årslønn</t>
  </si>
  <si>
    <t>30 st.p veil.ped</t>
  </si>
  <si>
    <t>stud</t>
  </si>
  <si>
    <t>uker</t>
  </si>
  <si>
    <t>timer * ant uker</t>
  </si>
  <si>
    <t>sum</t>
  </si>
  <si>
    <t>fast godtgj.</t>
  </si>
  <si>
    <t>30 stud.p</t>
  </si>
  <si>
    <t>beløp</t>
  </si>
  <si>
    <t>Etternavn</t>
  </si>
  <si>
    <t>ja / nei</t>
  </si>
  <si>
    <t>1 / 2</t>
  </si>
  <si>
    <t xml:space="preserve">    16 uker</t>
  </si>
  <si>
    <t>variabel godtgj.</t>
  </si>
  <si>
    <t>10000/17200</t>
  </si>
  <si>
    <t>veil.ped</t>
  </si>
  <si>
    <t>fast / ant. uker</t>
  </si>
  <si>
    <t>A</t>
  </si>
  <si>
    <t>ja</t>
  </si>
  <si>
    <t>nei</t>
  </si>
  <si>
    <t>C</t>
  </si>
  <si>
    <t>Styrer:</t>
  </si>
  <si>
    <t>D</t>
  </si>
  <si>
    <t>styrergodtgjørelse</t>
  </si>
  <si>
    <t>400 pr uke</t>
  </si>
  <si>
    <t/>
  </si>
  <si>
    <t>pensjon</t>
  </si>
  <si>
    <t>av praksislærergodtgj.</t>
  </si>
  <si>
    <t>feriep</t>
  </si>
  <si>
    <t>av praksislærergodtgj./styrergodtgj.</t>
  </si>
  <si>
    <t>arb.giv.avg</t>
  </si>
  <si>
    <t>Til refusjon</t>
  </si>
  <si>
    <t>Revidert pr28.08.18</t>
  </si>
  <si>
    <t>Campus Porsgrunn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</si>
</sst>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" fontId="0" fillId="0" borderId="0" xfId="0" applyNumberFormat="1"/>
    <xf numFmtId="10" fontId="0" fillId="0" borderId="0" xfId="0" applyNumberFormat="1"/>
    <xf numFmtId="9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4" fillId="2" borderId="0" xfId="0" applyFont="1" applyFill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0" xfId="0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0" fillId="2" borderId="8" xfId="0" applyFill="1" applyBorder="1"/>
    <xf numFmtId="0" fontId="8" fillId="0" borderId="0" xfId="0" applyFont="1"/>
    <xf numFmtId="0" fontId="0" fillId="2" borderId="6" xfId="0" applyFill="1" applyBorder="1"/>
    <xf numFmtId="0" fontId="0" fillId="2" borderId="19" xfId="0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4" xfId="0" applyNumberFormat="1" applyBorder="1"/>
    <xf numFmtId="3" fontId="0" fillId="0" borderId="0" xfId="0" applyNumberFormat="1"/>
    <xf numFmtId="3" fontId="0" fillId="0" borderId="5" xfId="0" applyNumberFormat="1" applyBorder="1"/>
    <xf numFmtId="3" fontId="0" fillId="0" borderId="6" xfId="0" applyNumberFormat="1" applyBorder="1"/>
    <xf numFmtId="3" fontId="1" fillId="0" borderId="0" xfId="0" applyNumberFormat="1" applyFont="1"/>
    <xf numFmtId="4" fontId="9" fillId="2" borderId="0" xfId="0" applyNumberFormat="1" applyFont="1" applyFill="1" applyAlignment="1">
      <alignment horizontal="center"/>
    </xf>
    <xf numFmtId="0" fontId="0" fillId="2" borderId="2" xfId="0" applyFill="1" applyBorder="1" applyProtection="1">
      <protection locked="0"/>
    </xf>
    <xf numFmtId="0" fontId="3" fillId="0" borderId="0" xfId="0" applyFont="1"/>
    <xf numFmtId="3" fontId="0" fillId="0" borderId="1" xfId="0" applyNumberFormat="1" applyBorder="1"/>
    <xf numFmtId="0" fontId="9" fillId="2" borderId="0" xfId="0" applyFont="1" applyFill="1"/>
    <xf numFmtId="0" fontId="9" fillId="2" borderId="6" xfId="0" applyFont="1" applyFill="1" applyBorder="1"/>
    <xf numFmtId="0" fontId="0" fillId="2" borderId="19" xfId="0" applyFill="1" applyBorder="1"/>
    <xf numFmtId="0" fontId="0" fillId="2" borderId="22" xfId="0" applyFill="1" applyBorder="1" applyProtection="1"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5" fillId="2" borderId="24" xfId="0" applyFont="1" applyFill="1" applyBorder="1"/>
    <xf numFmtId="0" fontId="0" fillId="2" borderId="15" xfId="0" applyFill="1" applyBorder="1" applyAlignment="1">
      <alignment horizontal="center"/>
    </xf>
    <xf numFmtId="0" fontId="0" fillId="2" borderId="25" xfId="0" applyFill="1" applyBorder="1"/>
    <xf numFmtId="0" fontId="0" fillId="0" borderId="17" xfId="0" applyBorder="1"/>
    <xf numFmtId="0" fontId="10" fillId="0" borderId="0" xfId="0" applyFont="1"/>
    <xf numFmtId="0" fontId="0" fillId="0" borderId="0" xfId="0" applyProtection="1">
      <protection locked="0"/>
    </xf>
    <xf numFmtId="0" fontId="3" fillId="2" borderId="12" xfId="0" applyFont="1" applyFill="1" applyBorder="1"/>
    <xf numFmtId="0" fontId="9" fillId="2" borderId="8" xfId="0" applyFont="1" applyFill="1" applyBorder="1"/>
    <xf numFmtId="0" fontId="11" fillId="0" borderId="0" xfId="0" applyFont="1"/>
    <xf numFmtId="0" fontId="5" fillId="2" borderId="12" xfId="0" applyFont="1" applyFill="1" applyBorder="1"/>
    <xf numFmtId="0" fontId="5" fillId="2" borderId="8" xfId="0" applyFont="1" applyFill="1" applyBorder="1" applyAlignment="1">
      <alignment horizontal="center"/>
    </xf>
    <xf numFmtId="49" fontId="5" fillId="2" borderId="0" xfId="0" applyNumberFormat="1" applyFont="1" applyFill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2" fillId="3" borderId="9" xfId="0" applyFont="1" applyFill="1" applyBorder="1"/>
    <xf numFmtId="0" fontId="0" fillId="3" borderId="10" xfId="0" applyFill="1" applyBorder="1"/>
    <xf numFmtId="0" fontId="0" fillId="3" borderId="29" xfId="0" applyFill="1" applyBorder="1"/>
    <xf numFmtId="0" fontId="3" fillId="3" borderId="9" xfId="0" applyFont="1" applyFill="1" applyBorder="1" applyAlignment="1">
      <alignment horizontal="left"/>
    </xf>
    <xf numFmtId="0" fontId="3" fillId="3" borderId="11" xfId="0" applyFont="1" applyFill="1" applyBorder="1" applyProtection="1">
      <protection locked="0"/>
    </xf>
    <xf numFmtId="0" fontId="0" fillId="3" borderId="10" xfId="0" applyFill="1" applyBorder="1" applyAlignment="1">
      <alignment horizontal="right"/>
    </xf>
    <xf numFmtId="0" fontId="3" fillId="3" borderId="21" xfId="0" applyFont="1" applyFill="1" applyBorder="1" applyProtection="1">
      <protection locked="0"/>
    </xf>
    <xf numFmtId="0" fontId="3" fillId="3" borderId="12" xfId="0" applyFont="1" applyFill="1" applyBorder="1"/>
    <xf numFmtId="0" fontId="0" fillId="3" borderId="0" xfId="0" applyFill="1"/>
    <xf numFmtId="0" fontId="3" fillId="3" borderId="6" xfId="0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1" fillId="3" borderId="0" xfId="0" applyFont="1" applyFill="1"/>
    <xf numFmtId="0" fontId="3" fillId="3" borderId="0" xfId="0" applyFont="1" applyFill="1"/>
    <xf numFmtId="0" fontId="5" fillId="3" borderId="0" xfId="0" applyFont="1" applyFill="1"/>
    <xf numFmtId="10" fontId="0" fillId="3" borderId="13" xfId="0" applyNumberFormat="1" applyFill="1" applyBorder="1"/>
    <xf numFmtId="10" fontId="0" fillId="3" borderId="6" xfId="0" applyNumberFormat="1" applyFill="1" applyBorder="1" applyProtection="1">
      <protection locked="0"/>
    </xf>
    <xf numFmtId="10" fontId="0" fillId="3" borderId="14" xfId="0" applyNumberFormat="1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3" fillId="3" borderId="16" xfId="0" applyFont="1" applyFill="1" applyBorder="1"/>
    <xf numFmtId="1" fontId="0" fillId="3" borderId="17" xfId="0" applyNumberFormat="1" applyFill="1" applyBorder="1" applyAlignment="1">
      <alignment horizontal="center"/>
    </xf>
    <xf numFmtId="0" fontId="0" fillId="3" borderId="17" xfId="0" applyFill="1" applyBorder="1"/>
    <xf numFmtId="0" fontId="3" fillId="3" borderId="17" xfId="0" applyFont="1" applyFill="1" applyBorder="1" applyAlignment="1">
      <alignment horizontal="left"/>
    </xf>
    <xf numFmtId="0" fontId="0" fillId="3" borderId="28" xfId="0" applyFill="1" applyBorder="1"/>
    <xf numFmtId="0" fontId="3" fillId="3" borderId="9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3" fillId="3" borderId="12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2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16" xfId="0" applyFill="1" applyBorder="1" applyProtection="1">
      <protection locked="0"/>
    </xf>
    <xf numFmtId="0" fontId="15" fillId="0" borderId="6" xfId="0" applyFont="1" applyBorder="1" applyAlignment="1">
      <alignment vertical="center"/>
    </xf>
    <xf numFmtId="0" fontId="3" fillId="0" borderId="6" xfId="0" applyFont="1" applyBorder="1"/>
    <xf numFmtId="0" fontId="14" fillId="0" borderId="0" xfId="0" applyFont="1" applyAlignment="1">
      <alignment vertical="center"/>
    </xf>
    <xf numFmtId="0" fontId="0" fillId="0" borderId="0" xfId="0" quotePrefix="1"/>
    <xf numFmtId="0" fontId="1" fillId="3" borderId="6" xfId="0" applyFont="1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  <xf numFmtId="0" fontId="0" fillId="3" borderId="14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3" fillId="3" borderId="24" xfId="0" applyFont="1" applyFill="1" applyBorder="1" applyAlignment="1" applyProtection="1">
      <protection locked="0"/>
    </xf>
    <xf numFmtId="0" fontId="3" fillId="3" borderId="26" xfId="0" applyFont="1" applyFill="1" applyBorder="1" applyAlignment="1" applyProtection="1">
      <protection locked="0"/>
    </xf>
    <xf numFmtId="0" fontId="0" fillId="3" borderId="26" xfId="0" applyFill="1" applyBorder="1" applyAlignment="1" applyProtection="1">
      <protection locked="0"/>
    </xf>
    <xf numFmtId="0" fontId="5" fillId="3" borderId="30" xfId="0" applyFont="1" applyFill="1" applyBorder="1" applyAlignment="1" applyProtection="1">
      <protection locked="0"/>
    </xf>
    <xf numFmtId="0" fontId="0" fillId="3" borderId="31" xfId="0" applyFill="1" applyBorder="1" applyAlignment="1" applyProtection="1">
      <protection locked="0"/>
    </xf>
    <xf numFmtId="0" fontId="0" fillId="3" borderId="32" xfId="0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6350</xdr:rowOff>
    </xdr:from>
    <xdr:to>
      <xdr:col>11</xdr:col>
      <xdr:colOff>615950</xdr:colOff>
      <xdr:row>40</xdr:row>
      <xdr:rowOff>76200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03200"/>
          <a:ext cx="8997950" cy="64833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="1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6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Informasjon vedrørende krav om refusjon for praksisundervisning</a:t>
          </a:r>
          <a:endParaRPr lang="nb-NO" sz="1600"/>
        </a:p>
        <a:p>
          <a:endParaRPr lang="nb-NO" sz="1100" b="0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Refusjonsgrunnlaget,</a:t>
          </a:r>
          <a:r>
            <a:rPr lang="nb-NO" sz="1100" b="0" i="1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"skjema til utfylling" i arkfane 3,  fylles ut elektronisk. Eksempel på utfylling finnes i arkfane 2. Felter merket med blått skal fylles ut, og alle utregninger fremkommer av formler. </a:t>
          </a:r>
          <a:endParaRPr lang="nb-NO" sz="1100" b="0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="0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Sjekk at dere har fått uttelling for veiledningsped. dersom det er svart JA på dette.</a:t>
          </a:r>
        </a:p>
        <a:p>
          <a:r>
            <a:rPr lang="nb-NO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Dersom barnehagen har hatt flere grupper studenter i samme eller overlappende periode, kan IKKE styrer føre opp godtgjørelse flere ganger for de samme ukene.</a:t>
          </a:r>
        </a:p>
        <a:p>
          <a:endParaRPr lang="nb-NO" sz="1100" b="0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Universitetet i Sørøst-Norge (USN) krever faktura fra alle våre samarbeidspartnere. </a:t>
          </a:r>
        </a:p>
        <a:p>
          <a:endParaRPr lang="nb-NO" sz="1100" b="1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 i="1" u="none" strike="noStrike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Refusjonsskjemaene skal først sendes på e-post til Universitet for kontroll. Bruk</a:t>
          </a:r>
          <a:r>
            <a:rPr lang="nb-NO" sz="1100" b="1" i="1" u="none" strike="noStrike" baseline="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følgende </a:t>
          </a:r>
          <a:r>
            <a:rPr lang="nb-NO" sz="1100" b="1" i="1" u="none" strike="noStrike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e-postadresse: </a:t>
          </a:r>
          <a:r>
            <a:rPr lang="nb-NO" sz="1100" b="1" i="1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Anne.m.hegg@usn.no</a:t>
          </a:r>
        </a:p>
        <a:p>
          <a:r>
            <a:rPr lang="nb-NO" sz="1100" b="1" i="1" u="none" strike="noStrike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Når skjemaet er kontrollert og godkjent, sender dere utfylte refusjonsskjemaer til barnehage-/skoleeier, som utsteder en faktura til </a:t>
          </a:r>
        </a:p>
        <a:p>
          <a:r>
            <a:rPr lang="nb-NO" sz="1100" b="1" i="1" u="none" strike="noStrike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Universitetet i Sørøst-Norge.</a:t>
          </a:r>
          <a:r>
            <a:rPr lang="nb-NO">
              <a:solidFill>
                <a:schemeClr val="accent2">
                  <a:lumMod val="75000"/>
                </a:schemeClr>
              </a:solidFill>
            </a:rPr>
            <a:t> </a:t>
          </a:r>
          <a:r>
            <a:rPr lang="nb-NO" sz="1100" b="0" i="1" u="none" strike="noStrike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Refusjonsskjemaet (excel-skjemaet) hvor dere beregner godtgjøringen, </a:t>
          </a:r>
          <a:r>
            <a:rPr lang="nb-NO" sz="1100" b="1" i="1" u="none" strike="noStrike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må</a:t>
          </a:r>
          <a:r>
            <a:rPr lang="nb-NO" sz="1100" b="0" i="1" u="none" strike="noStrike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sendes med fakturaen som vedlegg. </a:t>
          </a:r>
          <a:r>
            <a:rPr lang="nb-NO">
              <a:solidFill>
                <a:schemeClr val="accent2">
                  <a:lumMod val="75000"/>
                </a:schemeClr>
              </a:solidFill>
            </a:rPr>
            <a:t> </a:t>
          </a:r>
        </a:p>
        <a:p>
          <a:endParaRPr lang="nb-NO" sz="1100" b="0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200" b="0" i="1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Alle fakturaer må sendes som PDF fil og inneholde en referansekode. Fakturaer som gjelder praksisundervisning må merkes</a:t>
          </a:r>
          <a:r>
            <a:rPr lang="nb-NO" sz="1200" u="sng"/>
            <a:t> </a:t>
          </a:r>
          <a:r>
            <a:rPr lang="nb-NO" sz="1200" b="0" i="1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Deres ref: </a:t>
          </a:r>
          <a:r>
            <a:rPr lang="nb-NO" sz="1200" b="1" i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9020</a:t>
          </a:r>
          <a:r>
            <a:rPr lang="nb-NO" sz="1200" b="1" i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Anne Mette Hegg - Porsgrunn 1900217</a:t>
          </a:r>
          <a:endParaRPr lang="nb-NO" sz="1200" u="sng">
            <a:solidFill>
              <a:sysClr val="windowText" lastClr="000000"/>
            </a:solidFill>
          </a:endParaRPr>
        </a:p>
        <a:p>
          <a:endParaRPr lang="nb-NO" sz="1200" b="0" i="1" u="sng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Universitetet i Sørøst-Norge har følgende </a:t>
          </a:r>
          <a:r>
            <a:rPr lang="nb-NO" sz="11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E-fakturaadresse (EHF): 9908:911770709</a:t>
          </a:r>
          <a:r>
            <a:rPr lang="nb-NO"/>
            <a:t> </a:t>
          </a:r>
        </a:p>
        <a:p>
          <a:endParaRPr lang="nb-NO" sz="1100" b="0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/>
        </a:p>
        <a:p>
          <a:r>
            <a:rPr lang="nb-NO" baseline="0"/>
            <a:t>Dersom dere har spørsmål til utfylling av skjemaet eller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utbetalingsrutinene</a:t>
          </a:r>
          <a:r>
            <a:rPr lang="nb-NO" baseline="0"/>
            <a:t>, kan dere kontakte praksiskontoret ved </a:t>
          </a:r>
        </a:p>
        <a:p>
          <a:r>
            <a:rPr lang="nb-NO" baseline="0"/>
            <a:t>Anne Mette Hegg, tlf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35 02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63 94</a:t>
          </a:r>
          <a:r>
            <a:rPr lang="nb-NO" baseline="0"/>
            <a:t>/e-post: Anne.m.hegg@usn.no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381001</xdr:colOff>
      <xdr:row>0</xdr:row>
      <xdr:rowOff>427347</xdr:rowOff>
    </xdr:to>
    <xdr:pic>
      <xdr:nvPicPr>
        <xdr:cNvPr id="3" name="Bilde 1" descr="USN_logo_rgb_mai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762126" cy="40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38101</xdr:rowOff>
    </xdr:from>
    <xdr:to>
      <xdr:col>2</xdr:col>
      <xdr:colOff>419100</xdr:colOff>
      <xdr:row>0</xdr:row>
      <xdr:rowOff>438150</xdr:rowOff>
    </xdr:to>
    <xdr:pic>
      <xdr:nvPicPr>
        <xdr:cNvPr id="4" name="Bilde 1" descr="USN_logo_rgb_mail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38101"/>
          <a:ext cx="1771651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"/>
  <sheetViews>
    <sheetView showGridLines="0" tabSelected="1" workbookViewId="0">
      <selection activeCell="R21" sqref="R21"/>
    </sheetView>
  </sheetViews>
  <sheetFormatPr defaultColWidth="11.42578125" defaultRowHeight="12.75"/>
  <sheetData>
    <row r="1" spans="1:6" ht="15.75">
      <c r="A1" s="91"/>
      <c r="B1" s="92"/>
      <c r="C1" s="92"/>
      <c r="D1" s="92"/>
      <c r="E1" s="92"/>
      <c r="F1" s="92"/>
    </row>
    <row r="2" spans="1:6" ht="15.75">
      <c r="A2" s="49"/>
    </row>
    <row r="3" spans="1:6" ht="15.75">
      <c r="A3" s="93"/>
    </row>
    <row r="4" spans="1:6" ht="15.75">
      <c r="A4" s="49"/>
    </row>
    <row r="5" spans="1:6" ht="15.75">
      <c r="A5" s="49"/>
    </row>
    <row r="6" spans="1:6" ht="15.75">
      <c r="A6" s="49"/>
    </row>
    <row r="7" spans="1:6" ht="15.75">
      <c r="A7" s="48"/>
    </row>
  </sheetData>
  <phoneticPr fontId="0" type="noConversion"/>
  <pageMargins left="0.78740157499999996" right="0.78740157499999996" top="0.984251969" bottom="0.984251969" header="0.5" footer="0.5"/>
  <pageSetup paperSize="9" scale="85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showGridLines="0" workbookViewId="0">
      <selection activeCell="G14" sqref="G14"/>
    </sheetView>
  </sheetViews>
  <sheetFormatPr defaultColWidth="11.42578125" defaultRowHeight="12.75"/>
  <cols>
    <col min="1" max="1" width="13.140625" customWidth="1"/>
    <col min="2" max="2" width="10.42578125" customWidth="1"/>
    <col min="3" max="3" width="13.7109375" customWidth="1"/>
    <col min="4" max="5" width="4.42578125" customWidth="1"/>
    <col min="6" max="6" width="15.42578125" customWidth="1"/>
    <col min="7" max="7" width="15.5703125" customWidth="1"/>
    <col min="8" max="8" width="11.5703125" customWidth="1"/>
    <col min="9" max="9" width="9.42578125" customWidth="1"/>
    <col min="10" max="10" width="10.140625" customWidth="1"/>
    <col min="11" max="11" width="12.5703125" customWidth="1"/>
  </cols>
  <sheetData>
    <row r="1" spans="1:12" ht="37.5" customHeight="1">
      <c r="C1" s="18" t="s">
        <v>0</v>
      </c>
    </row>
    <row r="2" spans="1:12" ht="15" customHeight="1">
      <c r="A2" s="29" t="s">
        <v>1</v>
      </c>
    </row>
    <row r="3" spans="1:12" ht="15" customHeight="1" thickBot="1">
      <c r="A3" s="44" t="s">
        <v>2</v>
      </c>
      <c r="J3" s="39"/>
    </row>
    <row r="4" spans="1:12" ht="19.899999999999999" customHeight="1">
      <c r="A4" s="51" t="s">
        <v>3</v>
      </c>
      <c r="B4" s="52"/>
      <c r="C4" s="52"/>
      <c r="D4" s="52"/>
      <c r="E4" s="52"/>
      <c r="F4" s="52"/>
      <c r="G4" s="53"/>
      <c r="H4" s="54" t="s">
        <v>4</v>
      </c>
      <c r="I4" s="55">
        <v>42</v>
      </c>
      <c r="J4" s="56" t="s">
        <v>5</v>
      </c>
      <c r="K4" s="57">
        <v>46</v>
      </c>
    </row>
    <row r="5" spans="1:12" ht="19.899999999999999" customHeight="1">
      <c r="A5" s="58" t="s">
        <v>6</v>
      </c>
      <c r="B5" s="95" t="s">
        <v>7</v>
      </c>
      <c r="C5" s="96"/>
      <c r="D5" s="96"/>
      <c r="E5" s="96"/>
      <c r="F5" s="96"/>
      <c r="G5" s="97"/>
      <c r="H5" s="58" t="s">
        <v>8</v>
      </c>
      <c r="I5" s="59"/>
      <c r="J5" s="60"/>
      <c r="K5" s="61"/>
    </row>
    <row r="6" spans="1:12" ht="15" customHeight="1">
      <c r="A6" s="58" t="s">
        <v>9</v>
      </c>
      <c r="B6" s="98" t="s">
        <v>10</v>
      </c>
      <c r="C6" s="99"/>
      <c r="D6" s="99"/>
      <c r="E6" s="99"/>
      <c r="F6" s="99"/>
      <c r="G6" s="100"/>
      <c r="H6" s="101"/>
      <c r="I6" s="96"/>
      <c r="J6" s="96"/>
      <c r="K6" s="97"/>
    </row>
    <row r="7" spans="1:12">
      <c r="A7" s="58"/>
      <c r="B7" s="62"/>
      <c r="C7" s="59"/>
      <c r="D7" s="59"/>
      <c r="E7" s="63"/>
      <c r="F7" s="64"/>
      <c r="G7" s="65"/>
      <c r="H7" s="102" t="s">
        <v>11</v>
      </c>
      <c r="I7" s="99"/>
      <c r="J7" s="99"/>
      <c r="K7" s="100"/>
    </row>
    <row r="8" spans="1:12">
      <c r="A8" s="64" t="s">
        <v>12</v>
      </c>
      <c r="B8" s="59"/>
      <c r="C8" s="66">
        <v>0.12</v>
      </c>
      <c r="D8" s="59"/>
      <c r="E8" s="63"/>
      <c r="F8" s="64"/>
      <c r="G8" s="65"/>
      <c r="H8" s="102" t="s">
        <v>13</v>
      </c>
      <c r="I8" s="99"/>
      <c r="J8" s="99"/>
      <c r="K8" s="100"/>
    </row>
    <row r="9" spans="1:12">
      <c r="A9" s="64" t="s">
        <v>14</v>
      </c>
      <c r="B9" s="59"/>
      <c r="C9" s="67">
        <v>0.14099999999999999</v>
      </c>
      <c r="D9" s="59"/>
      <c r="E9" s="63"/>
      <c r="F9" s="64"/>
      <c r="G9" s="65"/>
      <c r="H9" s="102" t="s">
        <v>15</v>
      </c>
      <c r="I9" s="99"/>
      <c r="J9" s="99"/>
      <c r="K9" s="100"/>
    </row>
    <row r="10" spans="1:12" ht="14.25" customHeight="1">
      <c r="A10" s="68"/>
      <c r="B10" s="59"/>
      <c r="C10" s="59"/>
      <c r="D10" s="59"/>
      <c r="E10" s="63"/>
      <c r="F10" s="59"/>
      <c r="G10" s="69"/>
      <c r="H10" s="103" t="s">
        <v>15</v>
      </c>
      <c r="I10" s="99"/>
      <c r="J10" s="99"/>
      <c r="K10" s="100"/>
    </row>
    <row r="11" spans="1:12" ht="13.9" customHeight="1" thickBot="1">
      <c r="A11" s="70"/>
      <c r="B11" s="71"/>
      <c r="C11" s="72"/>
      <c r="D11" s="72"/>
      <c r="E11" s="73"/>
      <c r="F11" s="72"/>
      <c r="G11" s="74"/>
      <c r="H11" s="104"/>
      <c r="I11" s="105"/>
      <c r="J11" s="105"/>
      <c r="K11" s="106"/>
    </row>
    <row r="12" spans="1:12">
      <c r="A12" s="42" t="s">
        <v>16</v>
      </c>
      <c r="B12" s="17" t="s">
        <v>17</v>
      </c>
      <c r="C12" s="43" t="s">
        <v>18</v>
      </c>
      <c r="D12" s="17" t="s">
        <v>19</v>
      </c>
      <c r="E12" s="33" t="s">
        <v>20</v>
      </c>
      <c r="F12" s="10" t="s">
        <v>21</v>
      </c>
      <c r="G12" s="27" t="s">
        <v>22</v>
      </c>
      <c r="H12" s="11" t="s">
        <v>23</v>
      </c>
      <c r="I12" s="31" t="s">
        <v>24</v>
      </c>
      <c r="J12" s="12" t="s">
        <v>22</v>
      </c>
      <c r="K12" s="20" t="s">
        <v>25</v>
      </c>
    </row>
    <row r="13" spans="1:12" ht="13.5" thickBot="1">
      <c r="A13" s="45" t="s">
        <v>26</v>
      </c>
      <c r="B13" s="17"/>
      <c r="C13" s="46" t="s">
        <v>27</v>
      </c>
      <c r="D13" s="47" t="s">
        <v>28</v>
      </c>
      <c r="E13" s="33"/>
      <c r="F13" s="13" t="s">
        <v>29</v>
      </c>
      <c r="G13" s="14" t="s">
        <v>30</v>
      </c>
      <c r="H13" s="15" t="s">
        <v>31</v>
      </c>
      <c r="I13" s="32" t="s">
        <v>32</v>
      </c>
      <c r="J13" s="16" t="s">
        <v>33</v>
      </c>
      <c r="K13" s="38"/>
    </row>
    <row r="14" spans="1:12">
      <c r="A14" s="75" t="s">
        <v>34</v>
      </c>
      <c r="B14" s="76">
        <v>500000</v>
      </c>
      <c r="C14" s="77" t="s">
        <v>35</v>
      </c>
      <c r="D14" s="78">
        <v>2</v>
      </c>
      <c r="E14" s="79">
        <v>4</v>
      </c>
      <c r="F14" s="50">
        <f>(E14*(IF(D14=1,80,IF(D14=2,120,0))/16))</f>
        <v>30</v>
      </c>
      <c r="G14" s="21">
        <f>(B14/1950)*(F14)</f>
        <v>7692.3076923076924</v>
      </c>
      <c r="H14" s="7">
        <f>IF(D14=1,10000,IF(D14=2,17200,0))</f>
        <v>17200</v>
      </c>
      <c r="I14">
        <f>IF(C14="ja",2000,0)</f>
        <v>2000</v>
      </c>
      <c r="J14" s="22">
        <f>((H14+I14)*E14)/16</f>
        <v>4800</v>
      </c>
      <c r="K14" s="23">
        <f>G14+J14</f>
        <v>12492.307692307691</v>
      </c>
    </row>
    <row r="15" spans="1:12">
      <c r="A15" s="80" t="s">
        <v>34</v>
      </c>
      <c r="B15" s="81">
        <v>530000</v>
      </c>
      <c r="C15" s="82" t="s">
        <v>36</v>
      </c>
      <c r="D15" s="83">
        <v>2</v>
      </c>
      <c r="E15" s="84">
        <v>4</v>
      </c>
      <c r="F15" s="50">
        <f t="shared" ref="F15:F16" si="0">(E15*(IF(D15=1,80,IF(D15=2,120,0))/16))</f>
        <v>30</v>
      </c>
      <c r="G15" s="21">
        <f t="shared" ref="G15:G18" si="1">(B15/1950)*(F15)</f>
        <v>8153.8461538461534</v>
      </c>
      <c r="H15" s="7">
        <f>IF(D15=1,10000,IF(D15=2,17200,0))</f>
        <v>17200</v>
      </c>
      <c r="I15">
        <f>IF(C15="ja",2000,0)</f>
        <v>0</v>
      </c>
      <c r="J15" s="22">
        <f>((H15+I15)*E15)/16</f>
        <v>4300</v>
      </c>
      <c r="K15" s="23">
        <f>G15+J15</f>
        <v>12453.846153846152</v>
      </c>
      <c r="L15" s="1"/>
    </row>
    <row r="16" spans="1:12">
      <c r="A16" s="85" t="s">
        <v>37</v>
      </c>
      <c r="B16" s="81">
        <v>530000</v>
      </c>
      <c r="C16" s="82" t="s">
        <v>35</v>
      </c>
      <c r="D16" s="83">
        <v>2</v>
      </c>
      <c r="E16" s="84">
        <v>3</v>
      </c>
      <c r="F16" s="50">
        <f t="shared" si="0"/>
        <v>22.5</v>
      </c>
      <c r="G16" s="21">
        <f t="shared" si="1"/>
        <v>6115.3846153846143</v>
      </c>
      <c r="H16" s="7">
        <f>IF(D16=1,10000,IF(D16=2,17200,0))</f>
        <v>17200</v>
      </c>
      <c r="I16">
        <f>IF(C16="ja",2000,0)</f>
        <v>2000</v>
      </c>
      <c r="J16" s="22">
        <f>((H16+I16)*E16)/16</f>
        <v>3600</v>
      </c>
      <c r="K16" s="23">
        <f>G16+J16</f>
        <v>9715.3846153846134</v>
      </c>
    </row>
    <row r="17" spans="1:11">
      <c r="A17" s="85"/>
      <c r="B17" s="81"/>
      <c r="C17" s="82"/>
      <c r="D17" s="83"/>
      <c r="E17" s="84"/>
      <c r="F17" s="50">
        <f t="shared" ref="F17:F18" si="2">(E17*(IF(D17=1,80,IF(D17=2,120,0))/16))+IF(E17&gt;4,-7.5,IF(E17&gt;0,-3.75,0))</f>
        <v>0</v>
      </c>
      <c r="G17" s="21">
        <f t="shared" si="1"/>
        <v>0</v>
      </c>
      <c r="H17" s="7">
        <f>IF(D17=1,10000,IF(D17=2,17200,0))</f>
        <v>0</v>
      </c>
      <c r="I17">
        <f>IF(C17="ja",2000,0)</f>
        <v>0</v>
      </c>
      <c r="J17" s="22">
        <f>((H17+I17)*E17)/16</f>
        <v>0</v>
      </c>
      <c r="K17" s="23">
        <f>G17+J17</f>
        <v>0</v>
      </c>
    </row>
    <row r="18" spans="1:11">
      <c r="A18" s="85"/>
      <c r="B18" s="81"/>
      <c r="C18" s="82"/>
      <c r="D18" s="83"/>
      <c r="E18" s="84"/>
      <c r="F18" s="50">
        <f t="shared" si="2"/>
        <v>0</v>
      </c>
      <c r="G18" s="21">
        <f t="shared" si="1"/>
        <v>0</v>
      </c>
      <c r="H18" s="7">
        <f>IF(D18=1,10000,IF(D18=2,17200,0))</f>
        <v>0</v>
      </c>
      <c r="I18">
        <f>IF(C18="ja",2000,0)</f>
        <v>0</v>
      </c>
      <c r="J18" s="30">
        <f>((H18+I18)*E18)/16</f>
        <v>0</v>
      </c>
      <c r="K18" s="24">
        <f>G18+J18</f>
        <v>0</v>
      </c>
    </row>
    <row r="19" spans="1:11">
      <c r="A19" s="85"/>
      <c r="B19" s="86"/>
      <c r="C19" s="86"/>
      <c r="D19" s="86"/>
      <c r="E19" s="87"/>
      <c r="G19" s="21">
        <f>SUM(G14:G18)</f>
        <v>21961.538461538461</v>
      </c>
      <c r="H19" s="21"/>
      <c r="I19" s="23"/>
      <c r="J19" s="23">
        <f>SUM(J14:J18)</f>
        <v>12700</v>
      </c>
      <c r="K19" s="23">
        <f>SUM(K14:K18)</f>
        <v>34661.538461538454</v>
      </c>
    </row>
    <row r="20" spans="1:11">
      <c r="A20" s="34" t="s">
        <v>38</v>
      </c>
      <c r="B20" s="28"/>
      <c r="C20" s="28"/>
      <c r="D20" s="28"/>
      <c r="E20" s="35" t="s">
        <v>20</v>
      </c>
      <c r="G20" s="1"/>
      <c r="H20" s="8"/>
      <c r="I20" s="6"/>
      <c r="K20" s="1"/>
    </row>
    <row r="21" spans="1:11">
      <c r="A21" s="36" t="s">
        <v>26</v>
      </c>
      <c r="B21" s="19"/>
      <c r="C21" s="19"/>
      <c r="D21" s="19"/>
      <c r="E21" s="37"/>
      <c r="H21" s="9"/>
      <c r="K21" s="1"/>
    </row>
    <row r="22" spans="1:11" ht="13.5" thickBot="1">
      <c r="A22" s="90" t="s">
        <v>39</v>
      </c>
      <c r="B22" s="88"/>
      <c r="C22" s="88"/>
      <c r="D22" s="88"/>
      <c r="E22" s="89">
        <v>5</v>
      </c>
      <c r="F22" s="29" t="s">
        <v>40</v>
      </c>
      <c r="G22" t="s">
        <v>41</v>
      </c>
      <c r="J22" s="1"/>
      <c r="K22" s="25">
        <f>E22*400</f>
        <v>2000</v>
      </c>
    </row>
    <row r="23" spans="1:11">
      <c r="E23" s="94" t="s">
        <v>42</v>
      </c>
      <c r="F23" t="s">
        <v>22</v>
      </c>
      <c r="J23" s="1"/>
      <c r="K23" s="23">
        <f>K19+K22</f>
        <v>36661.538461538454</v>
      </c>
    </row>
    <row r="24" spans="1:11">
      <c r="J24" s="1"/>
      <c r="K24" s="23"/>
    </row>
    <row r="25" spans="1:11">
      <c r="A25" s="29"/>
      <c r="E25" s="2"/>
      <c r="F25" t="s">
        <v>43</v>
      </c>
      <c r="G25" s="2">
        <f>$C$8</f>
        <v>0.12</v>
      </c>
      <c r="H25" s="29" t="s">
        <v>44</v>
      </c>
      <c r="J25" s="1"/>
      <c r="K25" s="23">
        <f>J19*G25</f>
        <v>1524</v>
      </c>
    </row>
    <row r="26" spans="1:11">
      <c r="A26" s="41"/>
      <c r="B26" s="41"/>
      <c r="C26" s="41"/>
      <c r="F26" t="s">
        <v>45</v>
      </c>
      <c r="G26" s="3">
        <v>0.12</v>
      </c>
      <c r="H26" s="29" t="s">
        <v>46</v>
      </c>
      <c r="J26" s="1"/>
      <c r="K26" s="25">
        <f>K23*G26</f>
        <v>4399.3846153846143</v>
      </c>
    </row>
    <row r="27" spans="1:11">
      <c r="A27" s="41"/>
      <c r="B27" s="41"/>
      <c r="C27" s="41"/>
      <c r="J27" s="1"/>
      <c r="K27" s="23">
        <f>SUM(K23:K26)</f>
        <v>42584.923076923071</v>
      </c>
    </row>
    <row r="28" spans="1:11">
      <c r="A28" s="41"/>
      <c r="B28" s="41"/>
      <c r="C28" s="41"/>
      <c r="F28" t="s">
        <v>47</v>
      </c>
      <c r="G28" s="2">
        <f>$C$9</f>
        <v>0.14099999999999999</v>
      </c>
      <c r="J28" s="1"/>
      <c r="K28" s="25">
        <f>K27*G28</f>
        <v>6004.4741538461521</v>
      </c>
    </row>
    <row r="29" spans="1:11">
      <c r="A29" s="41"/>
      <c r="B29" s="41"/>
      <c r="C29" s="41"/>
      <c r="F29" s="4" t="s">
        <v>48</v>
      </c>
      <c r="G29" s="4"/>
      <c r="H29" s="4"/>
      <c r="I29" s="4"/>
      <c r="J29" s="5"/>
      <c r="K29" s="26">
        <f>SUM(K27:K28)</f>
        <v>48589.397230769224</v>
      </c>
    </row>
    <row r="30" spans="1:11">
      <c r="A30" s="41"/>
      <c r="B30" s="41"/>
      <c r="C30" s="41"/>
    </row>
    <row r="31" spans="1:11">
      <c r="A31" s="41"/>
      <c r="B31" s="41"/>
      <c r="C31" s="41"/>
    </row>
    <row r="35" spans="11:11">
      <c r="K35" s="40" t="s">
        <v>49</v>
      </c>
    </row>
  </sheetData>
  <mergeCells count="8">
    <mergeCell ref="H9:K9"/>
    <mergeCell ref="H10:K10"/>
    <mergeCell ref="H11:K11"/>
    <mergeCell ref="B5:G5"/>
    <mergeCell ref="B6:G6"/>
    <mergeCell ref="H6:K6"/>
    <mergeCell ref="H7:K7"/>
    <mergeCell ref="H8:K8"/>
  </mergeCells>
  <phoneticPr fontId="0" type="noConversion"/>
  <pageMargins left="0.78740157499999996" right="0.78740157499999996" top="0.38" bottom="0.49" header="0.22" footer="0.5"/>
  <pageSetup paperSize="9" orientation="landscape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showGridLines="0" workbookViewId="0">
      <selection activeCell="C15" sqref="C15"/>
    </sheetView>
  </sheetViews>
  <sheetFormatPr defaultColWidth="11.42578125" defaultRowHeight="12.75"/>
  <cols>
    <col min="1" max="1" width="13.140625" customWidth="1"/>
    <col min="2" max="2" width="7.5703125" customWidth="1"/>
    <col min="3" max="3" width="13.7109375" customWidth="1"/>
    <col min="4" max="5" width="4.42578125" customWidth="1"/>
    <col min="6" max="6" width="16.85546875" customWidth="1"/>
    <col min="7" max="7" width="12.7109375" customWidth="1"/>
    <col min="8" max="8" width="11.5703125" customWidth="1"/>
    <col min="9" max="9" width="12.28515625" customWidth="1"/>
    <col min="10" max="10" width="10.140625" customWidth="1"/>
    <col min="11" max="11" width="12.5703125" customWidth="1"/>
  </cols>
  <sheetData>
    <row r="1" spans="1:12" ht="37.5" customHeight="1">
      <c r="C1" s="18" t="s">
        <v>0</v>
      </c>
    </row>
    <row r="2" spans="1:12" ht="19.5" customHeight="1">
      <c r="D2" s="18"/>
      <c r="E2" s="4"/>
      <c r="F2" s="4"/>
      <c r="H2" s="18" t="s">
        <v>50</v>
      </c>
    </row>
    <row r="3" spans="1:12" ht="20.25" customHeight="1">
      <c r="A3" s="29" t="s">
        <v>1</v>
      </c>
    </row>
    <row r="4" spans="1:12" ht="15" customHeight="1" thickBot="1">
      <c r="A4" s="44" t="s">
        <v>2</v>
      </c>
      <c r="J4" s="39"/>
    </row>
    <row r="5" spans="1:12" ht="19.899999999999999" customHeight="1">
      <c r="A5" s="51" t="s">
        <v>3</v>
      </c>
      <c r="B5" s="52"/>
      <c r="C5" s="52"/>
      <c r="D5" s="52"/>
      <c r="E5" s="52"/>
      <c r="F5" s="52"/>
      <c r="G5" s="53"/>
      <c r="H5" s="54" t="s">
        <v>4</v>
      </c>
      <c r="I5" s="55"/>
      <c r="J5" s="56" t="s">
        <v>5</v>
      </c>
      <c r="K5" s="57"/>
    </row>
    <row r="6" spans="1:12" ht="19.899999999999999" customHeight="1">
      <c r="A6" s="58" t="s">
        <v>6</v>
      </c>
      <c r="B6" s="95"/>
      <c r="C6" s="96"/>
      <c r="D6" s="96"/>
      <c r="E6" s="96"/>
      <c r="F6" s="96"/>
      <c r="G6" s="97"/>
      <c r="H6" s="58" t="s">
        <v>8</v>
      </c>
      <c r="I6" s="59"/>
      <c r="J6" s="60"/>
      <c r="K6" s="61"/>
    </row>
    <row r="7" spans="1:12" ht="15" customHeight="1">
      <c r="A7" s="58" t="s">
        <v>9</v>
      </c>
      <c r="B7" s="98"/>
      <c r="C7" s="99"/>
      <c r="D7" s="99"/>
      <c r="E7" s="99"/>
      <c r="F7" s="99"/>
      <c r="G7" s="100"/>
      <c r="H7" s="101"/>
      <c r="I7" s="96"/>
      <c r="J7" s="96"/>
      <c r="K7" s="97"/>
    </row>
    <row r="8" spans="1:12">
      <c r="A8" s="58"/>
      <c r="B8" s="62"/>
      <c r="C8" s="59"/>
      <c r="D8" s="59"/>
      <c r="E8" s="63"/>
      <c r="F8" s="64"/>
      <c r="G8" s="65"/>
      <c r="H8" s="102"/>
      <c r="I8" s="99"/>
      <c r="J8" s="99"/>
      <c r="K8" s="100"/>
    </row>
    <row r="9" spans="1:12">
      <c r="A9" s="64" t="s">
        <v>12</v>
      </c>
      <c r="B9" s="59"/>
      <c r="C9" s="66"/>
      <c r="D9" s="59"/>
      <c r="E9" s="63"/>
      <c r="F9" s="64"/>
      <c r="G9" s="65"/>
      <c r="H9" s="102"/>
      <c r="I9" s="99"/>
      <c r="J9" s="99"/>
      <c r="K9" s="100"/>
    </row>
    <row r="10" spans="1:12">
      <c r="A10" s="64" t="s">
        <v>14</v>
      </c>
      <c r="B10" s="59"/>
      <c r="C10" s="67">
        <v>0.14099999999999999</v>
      </c>
      <c r="D10" s="59"/>
      <c r="E10" s="63"/>
      <c r="F10" s="64"/>
      <c r="G10" s="65"/>
      <c r="H10" s="102"/>
      <c r="I10" s="99"/>
      <c r="J10" s="99"/>
      <c r="K10" s="100"/>
    </row>
    <row r="11" spans="1:12" ht="14.25" customHeight="1">
      <c r="A11" s="68"/>
      <c r="B11" s="59"/>
      <c r="C11" s="59"/>
      <c r="D11" s="59"/>
      <c r="E11" s="63"/>
      <c r="F11" s="59"/>
      <c r="G11" s="69"/>
      <c r="H11" s="103"/>
      <c r="I11" s="99"/>
      <c r="J11" s="99"/>
      <c r="K11" s="100"/>
    </row>
    <row r="12" spans="1:12" ht="13.9" customHeight="1" thickBot="1">
      <c r="A12" s="70"/>
      <c r="B12" s="71"/>
      <c r="C12" s="72"/>
      <c r="D12" s="72"/>
      <c r="E12" s="73"/>
      <c r="F12" s="72"/>
      <c r="G12" s="74"/>
      <c r="H12" s="104"/>
      <c r="I12" s="105"/>
      <c r="J12" s="105"/>
      <c r="K12" s="106"/>
    </row>
    <row r="13" spans="1:12">
      <c r="A13" s="42" t="s">
        <v>16</v>
      </c>
      <c r="B13" s="17" t="s">
        <v>17</v>
      </c>
      <c r="C13" s="43" t="s">
        <v>18</v>
      </c>
      <c r="D13" s="17" t="s">
        <v>19</v>
      </c>
      <c r="E13" s="33" t="s">
        <v>20</v>
      </c>
      <c r="F13" s="10" t="s">
        <v>21</v>
      </c>
      <c r="G13" s="27" t="s">
        <v>22</v>
      </c>
      <c r="H13" s="11" t="s">
        <v>23</v>
      </c>
      <c r="I13" s="31" t="s">
        <v>24</v>
      </c>
      <c r="J13" s="12" t="s">
        <v>22</v>
      </c>
      <c r="K13" s="20" t="s">
        <v>25</v>
      </c>
    </row>
    <row r="14" spans="1:12" ht="13.5" thickBot="1">
      <c r="A14" s="45" t="s">
        <v>26</v>
      </c>
      <c r="B14" s="17"/>
      <c r="C14" s="46" t="s">
        <v>27</v>
      </c>
      <c r="D14" s="47" t="s">
        <v>28</v>
      </c>
      <c r="E14" s="33"/>
      <c r="F14" s="13" t="s">
        <v>29</v>
      </c>
      <c r="G14" s="14" t="s">
        <v>30</v>
      </c>
      <c r="H14" s="15" t="s">
        <v>31</v>
      </c>
      <c r="I14" s="32" t="s">
        <v>32</v>
      </c>
      <c r="J14" s="16" t="s">
        <v>33</v>
      </c>
      <c r="K14" s="38"/>
    </row>
    <row r="15" spans="1:12">
      <c r="A15" s="75"/>
      <c r="B15" s="76"/>
      <c r="C15" s="77"/>
      <c r="D15" s="78"/>
      <c r="E15" s="79"/>
      <c r="F15" s="50">
        <f>(E15*(IF(D15=1,80,IF(D15=2,120,0))/16))</f>
        <v>0</v>
      </c>
      <c r="G15" s="21">
        <f>(B15/1950)*(F15)</f>
        <v>0</v>
      </c>
      <c r="H15" s="7">
        <f>IF(D15=1,10000,IF(D15=2,17200,0))</f>
        <v>0</v>
      </c>
      <c r="I15">
        <f>IF(C15="ja",2000,0)</f>
        <v>0</v>
      </c>
      <c r="J15" s="22">
        <f>((H15+I15)*E15)/16</f>
        <v>0</v>
      </c>
      <c r="K15" s="23">
        <f>G15+J15</f>
        <v>0</v>
      </c>
    </row>
    <row r="16" spans="1:12">
      <c r="A16" s="80"/>
      <c r="B16" s="81"/>
      <c r="C16" s="82"/>
      <c r="D16" s="83"/>
      <c r="E16" s="84"/>
      <c r="F16" s="50">
        <f t="shared" ref="F16:F17" si="0">(E16*(IF(D16=1,80,IF(D16=2,120,0))/16))</f>
        <v>0</v>
      </c>
      <c r="G16" s="21">
        <f t="shared" ref="G16:G19" si="1">(B16/1950)*(F16)</f>
        <v>0</v>
      </c>
      <c r="H16" s="7">
        <f>IF(D16=1,10000,IF(D16=2,17200,0))</f>
        <v>0</v>
      </c>
      <c r="I16">
        <f>IF(C16="ja",2000,0)</f>
        <v>0</v>
      </c>
      <c r="J16" s="22">
        <f>((H16+I16)*E16)/16</f>
        <v>0</v>
      </c>
      <c r="K16" s="23">
        <f>G16+J16</f>
        <v>0</v>
      </c>
      <c r="L16" s="1"/>
    </row>
    <row r="17" spans="1:11">
      <c r="A17" s="85"/>
      <c r="B17" s="81"/>
      <c r="C17" s="82"/>
      <c r="D17" s="83"/>
      <c r="E17" s="84"/>
      <c r="F17" s="50">
        <f t="shared" si="0"/>
        <v>0</v>
      </c>
      <c r="G17" s="21">
        <f t="shared" si="1"/>
        <v>0</v>
      </c>
      <c r="H17" s="7">
        <f>IF(D17=1,10000,IF(D17=2,17200,0))</f>
        <v>0</v>
      </c>
      <c r="I17">
        <f>IF(C17="ja",2000,0)</f>
        <v>0</v>
      </c>
      <c r="J17" s="22">
        <f>((H17+I17)*E17)/16</f>
        <v>0</v>
      </c>
      <c r="K17" s="23">
        <f>G17+J17</f>
        <v>0</v>
      </c>
    </row>
    <row r="18" spans="1:11">
      <c r="A18" s="85"/>
      <c r="B18" s="81"/>
      <c r="C18" s="82"/>
      <c r="D18" s="83"/>
      <c r="E18" s="84"/>
      <c r="F18" s="50">
        <f>(E18*(IF(D18=1,80,IF(D18=2,120,0))/16))</f>
        <v>0</v>
      </c>
      <c r="G18" s="21">
        <f t="shared" si="1"/>
        <v>0</v>
      </c>
      <c r="H18" s="7">
        <f>IF(D18=1,10000,IF(D18=2,17200,0))</f>
        <v>0</v>
      </c>
      <c r="I18">
        <f>IF(C18="ja",2000,0)</f>
        <v>0</v>
      </c>
      <c r="J18" s="22">
        <f>((H18+I18)*E18)/16</f>
        <v>0</v>
      </c>
      <c r="K18" s="23">
        <f>G18+J18</f>
        <v>0</v>
      </c>
    </row>
    <row r="19" spans="1:11">
      <c r="A19" s="85"/>
      <c r="B19" s="81"/>
      <c r="C19" s="82"/>
      <c r="D19" s="83"/>
      <c r="E19" s="84"/>
      <c r="F19" s="50">
        <f>(E19*(IF(D19=1,80,IF(D19=2,120,0))/16))</f>
        <v>0</v>
      </c>
      <c r="G19" s="21">
        <f t="shared" si="1"/>
        <v>0</v>
      </c>
      <c r="H19" s="7">
        <f>IF(D19=1,10000,IF(D19=2,17200,0))</f>
        <v>0</v>
      </c>
      <c r="I19">
        <f>IF(C19="ja",2000,0)</f>
        <v>0</v>
      </c>
      <c r="J19" s="30">
        <f>((H19+I19)*E19)/16</f>
        <v>0</v>
      </c>
      <c r="K19" s="24">
        <f>G19+J19</f>
        <v>0</v>
      </c>
    </row>
    <row r="20" spans="1:11">
      <c r="A20" s="85"/>
      <c r="B20" s="86"/>
      <c r="C20" s="86"/>
      <c r="D20" s="86"/>
      <c r="E20" s="87"/>
      <c r="G20" s="21">
        <f>SUM(G15:G19)</f>
        <v>0</v>
      </c>
      <c r="H20" s="21"/>
      <c r="I20" s="23"/>
      <c r="J20" s="23">
        <f>SUM(J15:J19)</f>
        <v>0</v>
      </c>
      <c r="K20" s="23">
        <f>SUM(K15:K19)</f>
        <v>0</v>
      </c>
    </row>
    <row r="21" spans="1:11">
      <c r="A21" s="34" t="s">
        <v>38</v>
      </c>
      <c r="B21" s="28"/>
      <c r="C21" s="28"/>
      <c r="D21" s="28"/>
      <c r="E21" s="35" t="s">
        <v>20</v>
      </c>
      <c r="G21" s="1"/>
      <c r="H21" s="8"/>
      <c r="I21" s="6"/>
      <c r="K21" s="1"/>
    </row>
    <row r="22" spans="1:11">
      <c r="A22" s="36" t="s">
        <v>26</v>
      </c>
      <c r="B22" s="19"/>
      <c r="C22" s="19"/>
      <c r="D22" s="19"/>
      <c r="E22" s="37"/>
      <c r="H22" s="9"/>
      <c r="K22" s="1"/>
    </row>
    <row r="23" spans="1:11" ht="13.5" thickBot="1">
      <c r="A23" s="90"/>
      <c r="B23" s="88"/>
      <c r="C23" s="88"/>
      <c r="D23" s="88"/>
      <c r="E23" s="89"/>
      <c r="F23" s="29" t="s">
        <v>40</v>
      </c>
      <c r="G23" t="s">
        <v>41</v>
      </c>
      <c r="J23" s="1"/>
      <c r="K23" s="25">
        <f>E23*400</f>
        <v>0</v>
      </c>
    </row>
    <row r="24" spans="1:11">
      <c r="E24" s="94" t="s">
        <v>42</v>
      </c>
      <c r="F24" t="s">
        <v>22</v>
      </c>
      <c r="J24" s="1"/>
      <c r="K24" s="23">
        <f>K20+K23</f>
        <v>0</v>
      </c>
    </row>
    <row r="25" spans="1:11">
      <c r="J25" s="1"/>
      <c r="K25" s="23"/>
    </row>
    <row r="26" spans="1:11">
      <c r="A26" s="29"/>
      <c r="E26" s="2"/>
      <c r="F26" t="s">
        <v>43</v>
      </c>
      <c r="G26" s="2">
        <f>$C$9</f>
        <v>0</v>
      </c>
      <c r="H26" s="29" t="s">
        <v>44</v>
      </c>
      <c r="J26" s="1"/>
      <c r="K26" s="23">
        <f>J20*G26</f>
        <v>0</v>
      </c>
    </row>
    <row r="27" spans="1:11">
      <c r="A27" s="41"/>
      <c r="B27" s="41"/>
      <c r="C27" s="41"/>
      <c r="F27" t="s">
        <v>45</v>
      </c>
      <c r="G27" s="3">
        <v>0.12</v>
      </c>
      <c r="H27" s="29" t="s">
        <v>46</v>
      </c>
      <c r="J27" s="1"/>
      <c r="K27" s="25">
        <f>K24*G27</f>
        <v>0</v>
      </c>
    </row>
    <row r="28" spans="1:11">
      <c r="A28" s="41"/>
      <c r="B28" s="41"/>
      <c r="C28" s="41"/>
      <c r="J28" s="1"/>
      <c r="K28" s="23">
        <f>SUM(K24:K27)</f>
        <v>0</v>
      </c>
    </row>
    <row r="29" spans="1:11">
      <c r="A29" s="41"/>
      <c r="B29" s="41"/>
      <c r="C29" s="41"/>
      <c r="F29" t="s">
        <v>47</v>
      </c>
      <c r="G29" s="2">
        <f>$C$10</f>
        <v>0.14099999999999999</v>
      </c>
      <c r="J29" s="1"/>
      <c r="K29" s="25">
        <f>K28*G29</f>
        <v>0</v>
      </c>
    </row>
    <row r="30" spans="1:11">
      <c r="A30" s="41"/>
      <c r="B30" s="41"/>
      <c r="C30" s="41"/>
      <c r="F30" s="4" t="s">
        <v>48</v>
      </c>
      <c r="G30" s="4"/>
      <c r="H30" s="4"/>
      <c r="I30" s="4"/>
      <c r="J30" s="5"/>
      <c r="K30" s="26">
        <f>SUM(K28:K29)</f>
        <v>0</v>
      </c>
    </row>
    <row r="31" spans="1:11">
      <c r="A31" s="41"/>
      <c r="B31" s="41"/>
      <c r="C31" s="41"/>
    </row>
    <row r="32" spans="1:11">
      <c r="A32" s="41"/>
      <c r="B32" s="41"/>
      <c r="C32" s="41"/>
    </row>
    <row r="36" spans="11:11">
      <c r="K36" s="40" t="s">
        <v>49</v>
      </c>
    </row>
  </sheetData>
  <sheetProtection algorithmName="SHA-512" hashValue="mmJfRUIXSqIj5vdcIoC3VtIKZgHmYmazYaAmwSh+u3amHt5GPbVivKwhsAjrRvbi/A9anXvY255j8fglVoY2qg==" saltValue="vcUyc3O/blZU4JU3aYD8MQ==" spinCount="100000" sheet="1" selectLockedCells="1"/>
  <mergeCells count="8">
    <mergeCell ref="H10:K10"/>
    <mergeCell ref="H11:K11"/>
    <mergeCell ref="H12:K12"/>
    <mergeCell ref="B6:G6"/>
    <mergeCell ref="B7:G7"/>
    <mergeCell ref="H7:K7"/>
    <mergeCell ref="H8:K8"/>
    <mergeCell ref="H9:K9"/>
  </mergeCells>
  <phoneticPr fontId="0" type="noConversion"/>
  <pageMargins left="0.48" right="0.22" top="0.48" bottom="0.26" header="0.34" footer="0.23"/>
  <pageSetup paperSize="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sqref="A1:I38"/>
    </sheetView>
  </sheetViews>
  <sheetFormatPr defaultColWidth="10.85546875" defaultRowHeight="12.75"/>
  <cols>
    <col min="1" max="1" width="13.140625" customWidth="1"/>
    <col min="2" max="2" width="7.5703125" customWidth="1"/>
    <col min="3" max="3" width="13.7109375" customWidth="1"/>
    <col min="4" max="4" width="13" customWidth="1"/>
    <col min="5" max="6" width="4.42578125" customWidth="1"/>
    <col min="7" max="7" width="11" customWidth="1"/>
    <col min="8" max="8" width="7" customWidth="1"/>
    <col min="9" max="9" width="12.7109375" customWidth="1"/>
    <col min="10" max="10" width="11.5703125" customWidth="1"/>
    <col min="11" max="11" width="9.42578125" customWidth="1"/>
    <col min="12" max="12" width="10.140625" customWidth="1"/>
    <col min="13" max="13" width="12.5703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0370AD99F8CE4A8A3E30C7149948EC" ma:contentTypeVersion="11" ma:contentTypeDescription="Create a new document." ma:contentTypeScope="" ma:versionID="c17989252ddfe508d06f5b5a51fe81a8">
  <xsd:schema xmlns:xsd="http://www.w3.org/2001/XMLSchema" xmlns:xs="http://www.w3.org/2001/XMLSchema" xmlns:p="http://schemas.microsoft.com/office/2006/metadata/properties" xmlns:ns2="7926a936-73b1-4d1b-a03a-1499f96f475c" xmlns:ns3="9424fdd7-9776-4348-b1de-e50e2442daa0" targetNamespace="http://schemas.microsoft.com/office/2006/metadata/properties" ma:root="true" ma:fieldsID="2e19e6e3df2920fca0c39cc7161f0fdd" ns2:_="" ns3:_="">
    <xsd:import namespace="7926a936-73b1-4d1b-a03a-1499f96f475c"/>
    <xsd:import namespace="9424fdd7-9776-4348-b1de-e50e2442d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6a936-73b1-4d1b-a03a-1499f96f47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d912fff-f0be-4533-ba2b-d4ff65658f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4fdd7-9776-4348-b1de-e50e2442da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510cb5-13d6-4b9f-bc8e-69e06680d228}" ma:internalName="TaxCatchAll" ma:showField="CatchAllData" ma:web="9424fdd7-9776-4348-b1de-e50e2442da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6a936-73b1-4d1b-a03a-1499f96f475c">
      <Terms xmlns="http://schemas.microsoft.com/office/infopath/2007/PartnerControls"/>
    </lcf76f155ced4ddcb4097134ff3c332f>
    <TaxCatchAll xmlns="9424fdd7-9776-4348-b1de-e50e2442daa0" xsi:nil="true"/>
  </documentManagement>
</p:properties>
</file>

<file path=customXml/itemProps1.xml><?xml version="1.0" encoding="utf-8"?>
<ds:datastoreItem xmlns:ds="http://schemas.openxmlformats.org/officeDocument/2006/customXml" ds:itemID="{9D69A6C7-FDEB-4195-9ECA-B20B1C3897F3}"/>
</file>

<file path=customXml/itemProps2.xml><?xml version="1.0" encoding="utf-8"?>
<ds:datastoreItem xmlns:ds="http://schemas.openxmlformats.org/officeDocument/2006/customXml" ds:itemID="{4121BC9C-AF64-4A01-8C4A-3FC90A6C5217}"/>
</file>

<file path=customXml/itemProps3.xml><?xml version="1.0" encoding="utf-8"?>
<ds:datastoreItem xmlns:ds="http://schemas.openxmlformats.org/officeDocument/2006/customXml" ds:itemID="{61431AE3-FFEA-489C-BA36-CF464F5266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Høgskolen i Telemark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HiT</dc:creator>
  <cp:keywords/>
  <dc:description/>
  <cp:lastModifiedBy/>
  <cp:revision/>
  <dcterms:created xsi:type="dcterms:W3CDTF">2003-03-17T10:12:05Z</dcterms:created>
  <dcterms:modified xsi:type="dcterms:W3CDTF">2026-04-16T10:53:09Z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0x010100850370AD99F8CE4A8A3E30C7149948EC</vt:lpwstr>
  </property>
</Properties>
</file>